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1600" windowHeight="10725" tabRatio="925" activeTab="0"/>
  </bookViews>
  <sheets>
    <sheet name="rea. initiale" sheetId="1" r:id="rId1"/>
  </sheets>
  <definedNames/>
  <calcPr fullCalcOnLoad="1"/>
</workbook>
</file>

<file path=xl/sharedStrings.xml><?xml version="1.0" encoding="utf-8"?>
<sst xmlns="http://schemas.openxmlformats.org/spreadsheetml/2006/main" count="66" uniqueCount="52">
  <si>
    <t>poids (kg)</t>
  </si>
  <si>
    <t>taille (cm)</t>
  </si>
  <si>
    <t>age</t>
  </si>
  <si>
    <t>age (années)</t>
  </si>
  <si>
    <t>surface corporelle (m²)</t>
  </si>
  <si>
    <t>surface brûlée (m²)</t>
  </si>
  <si>
    <t>surface brulée (%)</t>
  </si>
  <si>
    <t>réanimation du brûlé dans les 24 premières heures</t>
  </si>
  <si>
    <t>quantité déjà perfusée (ml)</t>
  </si>
  <si>
    <t>ADULTES de 0 à 24 heures (formule de PARKLAND)</t>
  </si>
  <si>
    <r>
      <t xml:space="preserve">Débit horaire de Ringer sur les 16 heures suivantes </t>
    </r>
    <r>
      <rPr>
        <sz val="10"/>
        <rFont val="Arial"/>
        <family val="2"/>
      </rPr>
      <t>( 8h à 24h post brulure)</t>
    </r>
  </si>
  <si>
    <t>Quantité totale Ringer Lactate 0-8h ou 16-24h post brulure</t>
  </si>
  <si>
    <t>Quantité Réelle Ringer à perfuser  sur 24h  (tient compte des perf avant admission)</t>
  </si>
  <si>
    <t>Total Ringer Lactate sur 24h selon la surface brulee</t>
  </si>
  <si>
    <r>
      <t xml:space="preserve">Débit horaire de Ringer à apporter </t>
    </r>
    <r>
      <rPr>
        <b/>
        <sz val="10"/>
        <rFont val="Arial"/>
        <family val="2"/>
      </rPr>
      <t>sur les 8 premières heures</t>
    </r>
    <r>
      <rPr>
        <sz val="10"/>
        <rFont val="Arial"/>
        <family val="0"/>
      </rPr>
      <t xml:space="preserve"> (</t>
    </r>
    <r>
      <rPr>
        <sz val="10"/>
        <rFont val="Arial"/>
        <family val="0"/>
      </rPr>
      <t xml:space="preserve"> 0 à 8h post brulure)</t>
    </r>
  </si>
  <si>
    <t>Diurèse horaire minimum en ml/h</t>
  </si>
  <si>
    <t>Diurèse horaire maximum en ml/h</t>
  </si>
  <si>
    <t>total besoins de base (ringer lactate) en ml</t>
  </si>
  <si>
    <t>total besoins dus à la brulure (ringer lactate) en ml</t>
  </si>
  <si>
    <t>total par 24h (Ringer Lactate) en ml</t>
  </si>
  <si>
    <t>total à perfuser par 24h (tient compte des perfs avant admission) en ml</t>
  </si>
  <si>
    <r>
      <t xml:space="preserve">Débit horaire sur les 16h suivantes </t>
    </r>
    <r>
      <rPr>
        <sz val="10"/>
        <rFont val="Arial"/>
        <family val="2"/>
      </rPr>
      <t>(8 à 24h post brulure)</t>
    </r>
    <r>
      <rPr>
        <b/>
        <sz val="10"/>
        <rFont val="Arial"/>
        <family val="2"/>
      </rPr>
      <t xml:space="preserve"> en ml/h</t>
    </r>
  </si>
  <si>
    <r>
      <t xml:space="preserve">Débit horaire sur les 8 premières heures </t>
    </r>
    <r>
      <rPr>
        <sz val="10"/>
        <rFont val="Arial"/>
        <family val="2"/>
      </rPr>
      <t>(0 à 8h post brulure)</t>
    </r>
    <r>
      <rPr>
        <b/>
        <sz val="10"/>
        <rFont val="Arial"/>
        <family val="2"/>
      </rPr>
      <t xml:space="preserve"> en ml/h</t>
    </r>
  </si>
  <si>
    <t>Diurèse horaire cible en ml/h</t>
  </si>
  <si>
    <t>ENFANTS de 0 à 24 heures (formule de CARVAJAL) et si &gt;15%</t>
  </si>
  <si>
    <t>soit glucosé 20% en ml/j =</t>
  </si>
  <si>
    <t>soit glucosé 10% en ml/j =</t>
  </si>
  <si>
    <t>soit glucosé 10% en ml/h=</t>
  </si>
  <si>
    <t>soit glucosé 20% en ml/h=</t>
  </si>
  <si>
    <t>NOURRISSONS de 0 à 24 heures (formule de CARVAJAL) et si &gt;10%</t>
  </si>
  <si>
    <t xml:space="preserve">ENFANTS de 24 à 48 heures (formule de CARVAJAL) </t>
  </si>
  <si>
    <r>
      <t xml:space="preserve">Débit horaire </t>
    </r>
    <r>
      <rPr>
        <b/>
        <sz val="10"/>
        <rFont val="Arial"/>
        <family val="2"/>
      </rPr>
      <t>en ml/h</t>
    </r>
  </si>
  <si>
    <t xml:space="preserve">ENFANTS au-delà de 48 heures  </t>
  </si>
  <si>
    <t xml:space="preserve">total cristalloides en ml (besoins de base + 15% pour hypercatabolisme) </t>
  </si>
  <si>
    <t>&lt;2 ans</t>
  </si>
  <si>
    <t>2-5 ans</t>
  </si>
  <si>
    <t>6-12 ans</t>
  </si>
  <si>
    <t>&gt;12 ans</t>
  </si>
  <si>
    <t>FC/mn</t>
  </si>
  <si>
    <t>PAS mmHg</t>
  </si>
  <si>
    <t>FR/mn</t>
  </si>
  <si>
    <t>Hb mini g/l</t>
  </si>
  <si>
    <t>Hte mini %</t>
  </si>
  <si>
    <t>100-160</t>
  </si>
  <si>
    <t>30-40</t>
  </si>
  <si>
    <t>80-140</t>
  </si>
  <si>
    <t>20-30</t>
  </si>
  <si>
    <t>70-120</t>
  </si>
  <si>
    <t>18-25</t>
  </si>
  <si>
    <t>60-110</t>
  </si>
  <si>
    <t>16-20</t>
  </si>
  <si>
    <t>Quantité totale de glucose nécessaire par jour en g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</si>
</sst>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d\-mmm"/>
    <numFmt numFmtId="173" formatCode="0.000"/>
    <numFmt numFmtId="174" formatCode="0.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color indexed="9"/>
      <name val="Arial"/>
      <family val="2"/>
    </font>
    <font>
      <b/>
      <sz val="20"/>
      <color indexed="13"/>
      <name val="Arial"/>
      <family val="0"/>
    </font>
    <font>
      <i/>
      <sz val="9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5" fillId="2" borderId="0" xfId="0" applyFont="1" applyFill="1" applyAlignment="1">
      <alignment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  <xf numFmtId="0" fontId="4" fillId="4" borderId="0" xfId="0" applyFont="1" applyFill="1" applyAlignment="1">
      <alignment/>
    </xf>
    <xf numFmtId="0" fontId="0" fillId="5" borderId="1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1" fontId="0" fillId="5" borderId="1" xfId="0" applyNumberFormat="1" applyFill="1" applyBorder="1" applyAlignment="1">
      <alignment/>
    </xf>
    <xf numFmtId="1" fontId="0" fillId="5" borderId="0" xfId="0" applyNumberFormat="1" applyFill="1" applyBorder="1" applyAlignment="1">
      <alignment/>
    </xf>
    <xf numFmtId="1" fontId="0" fillId="5" borderId="2" xfId="0" applyNumberFormat="1" applyFill="1" applyBorder="1" applyAlignment="1">
      <alignment/>
    </xf>
    <xf numFmtId="0" fontId="5" fillId="2" borderId="0" xfId="0" applyFont="1" applyFill="1" applyAlignment="1" applyProtection="1">
      <alignment/>
      <protection/>
    </xf>
    <xf numFmtId="0" fontId="0" fillId="3" borderId="0" xfId="0" applyFill="1" applyAlignment="1" applyProtection="1">
      <alignment/>
      <protection/>
    </xf>
    <xf numFmtId="0" fontId="4" fillId="4" borderId="0" xfId="0" applyFont="1" applyFill="1" applyAlignment="1" applyProtection="1">
      <alignment/>
      <protection/>
    </xf>
    <xf numFmtId="0" fontId="1" fillId="5" borderId="3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5" borderId="4" xfId="0" applyFont="1" applyFill="1" applyBorder="1" applyAlignment="1" applyProtection="1">
      <alignment/>
      <protection/>
    </xf>
    <xf numFmtId="0" fontId="0" fillId="5" borderId="3" xfId="0" applyFont="1" applyFill="1" applyBorder="1" applyAlignment="1" applyProtection="1">
      <alignment/>
      <protection/>
    </xf>
    <xf numFmtId="0" fontId="0" fillId="5" borderId="5" xfId="0" applyFont="1" applyFill="1" applyBorder="1" applyAlignment="1" applyProtection="1">
      <alignment/>
      <protection/>
    </xf>
    <xf numFmtId="1" fontId="1" fillId="5" borderId="0" xfId="0" applyNumberFormat="1" applyFont="1" applyFill="1" applyBorder="1" applyAlignment="1">
      <alignment/>
    </xf>
    <xf numFmtId="0" fontId="0" fillId="0" borderId="3" xfId="0" applyFont="1" applyFill="1" applyBorder="1" applyAlignment="1" applyProtection="1">
      <alignment/>
      <protection/>
    </xf>
    <xf numFmtId="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6" borderId="0" xfId="0" applyFont="1" applyFill="1" applyBorder="1" applyAlignment="1" applyProtection="1">
      <alignment/>
      <protection/>
    </xf>
    <xf numFmtId="1" fontId="0" fillId="6" borderId="0" xfId="0" applyNumberFormat="1" applyFill="1" applyAlignment="1">
      <alignment/>
    </xf>
    <xf numFmtId="0" fontId="0" fillId="6" borderId="0" xfId="0" applyFill="1" applyAlignment="1">
      <alignment/>
    </xf>
    <xf numFmtId="0" fontId="0" fillId="6" borderId="0" xfId="0" applyFill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1" fillId="6" borderId="0" xfId="0" applyFont="1" applyFill="1" applyBorder="1" applyAlignment="1" applyProtection="1">
      <alignment/>
      <protection/>
    </xf>
    <xf numFmtId="1" fontId="1" fillId="6" borderId="0" xfId="0" applyNumberFormat="1" applyFont="1" applyFill="1" applyAlignment="1">
      <alignment/>
    </xf>
    <xf numFmtId="0" fontId="1" fillId="6" borderId="0" xfId="0" applyFont="1" applyFill="1" applyAlignment="1">
      <alignment/>
    </xf>
    <xf numFmtId="0" fontId="4" fillId="7" borderId="0" xfId="0" applyFont="1" applyFill="1" applyAlignment="1" applyProtection="1">
      <alignment/>
      <protection/>
    </xf>
    <xf numFmtId="0" fontId="4" fillId="7" borderId="0" xfId="0" applyFont="1" applyFill="1" applyAlignment="1">
      <alignment/>
    </xf>
    <xf numFmtId="0" fontId="0" fillId="8" borderId="0" xfId="0" applyFont="1" applyFill="1" applyBorder="1" applyAlignment="1" applyProtection="1">
      <alignment/>
      <protection/>
    </xf>
    <xf numFmtId="1" fontId="0" fillId="8" borderId="0" xfId="0" applyNumberFormat="1" applyFill="1" applyAlignment="1">
      <alignment/>
    </xf>
    <xf numFmtId="0" fontId="0" fillId="8" borderId="0" xfId="0" applyFill="1" applyAlignment="1">
      <alignment/>
    </xf>
    <xf numFmtId="0" fontId="0" fillId="8" borderId="0" xfId="0" applyFill="1" applyAlignment="1" applyProtection="1">
      <alignment/>
      <protection/>
    </xf>
    <xf numFmtId="0" fontId="0" fillId="8" borderId="0" xfId="0" applyFill="1" applyBorder="1" applyAlignment="1" applyProtection="1">
      <alignment/>
      <protection/>
    </xf>
    <xf numFmtId="0" fontId="1" fillId="8" borderId="0" xfId="0" applyFont="1" applyFill="1" applyBorder="1" applyAlignment="1" applyProtection="1">
      <alignment/>
      <protection/>
    </xf>
    <xf numFmtId="1" fontId="1" fillId="8" borderId="0" xfId="0" applyNumberFormat="1" applyFont="1" applyFill="1" applyAlignment="1">
      <alignment/>
    </xf>
    <xf numFmtId="0" fontId="1" fillId="8" borderId="0" xfId="0" applyFont="1" applyFill="1" applyAlignment="1">
      <alignment/>
    </xf>
    <xf numFmtId="0" fontId="0" fillId="0" borderId="6" xfId="0" applyFill="1" applyBorder="1" applyAlignment="1" applyProtection="1">
      <alignment/>
      <protection/>
    </xf>
    <xf numFmtId="0" fontId="0" fillId="0" borderId="7" xfId="0" applyBorder="1" applyAlignment="1">
      <alignment/>
    </xf>
    <xf numFmtId="0" fontId="0" fillId="9" borderId="8" xfId="0" applyFill="1" applyBorder="1" applyAlignment="1">
      <alignment horizontal="center"/>
    </xf>
    <xf numFmtId="0" fontId="0" fillId="9" borderId="9" xfId="0" applyFill="1" applyBorder="1" applyAlignment="1">
      <alignment horizontal="center"/>
    </xf>
    <xf numFmtId="0" fontId="0" fillId="9" borderId="10" xfId="0" applyFill="1" applyBorder="1" applyAlignment="1">
      <alignment horizontal="center"/>
    </xf>
    <xf numFmtId="0" fontId="0" fillId="9" borderId="11" xfId="0" applyFill="1" applyBorder="1" applyAlignment="1">
      <alignment horizontal="center"/>
    </xf>
    <xf numFmtId="0" fontId="4" fillId="10" borderId="12" xfId="0" applyFont="1" applyFill="1" applyBorder="1" applyAlignment="1">
      <alignment horizontal="center"/>
    </xf>
    <xf numFmtId="0" fontId="4" fillId="10" borderId="13" xfId="0" applyFont="1" applyFill="1" applyBorder="1" applyAlignment="1">
      <alignment horizontal="center"/>
    </xf>
    <xf numFmtId="0" fontId="4" fillId="10" borderId="14" xfId="0" applyFont="1" applyFill="1" applyBorder="1" applyAlignment="1">
      <alignment horizontal="center"/>
    </xf>
    <xf numFmtId="0" fontId="1" fillId="9" borderId="15" xfId="0" applyFont="1" applyFill="1" applyBorder="1" applyAlignment="1">
      <alignment horizontal="center"/>
    </xf>
    <xf numFmtId="0" fontId="1" fillId="9" borderId="16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1" fontId="6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4"/>
  <sheetViews>
    <sheetView tabSelected="1" workbookViewId="0" topLeftCell="A1">
      <pane ySplit="5" topLeftCell="BM6" activePane="bottomLeft" state="frozen"/>
      <selection pane="topLeft" activeCell="A1" sqref="A1"/>
      <selection pane="bottomLeft" activeCell="G1" sqref="G1"/>
    </sheetView>
  </sheetViews>
  <sheetFormatPr defaultColWidth="11.421875" defaultRowHeight="12.75"/>
  <cols>
    <col min="1" max="1" width="75.00390625" style="1" customWidth="1"/>
    <col min="2" max="2" width="12.57421875" style="0" customWidth="1"/>
  </cols>
  <sheetData>
    <row r="1" s="3" customFormat="1" ht="26.25">
      <c r="A1" s="13" t="s">
        <v>7</v>
      </c>
    </row>
    <row r="2" spans="1:2" s="2" customFormat="1" ht="12.75">
      <c r="A2" s="1" t="s">
        <v>3</v>
      </c>
      <c r="B2" s="2">
        <v>67</v>
      </c>
    </row>
    <row r="3" spans="1:2" s="2" customFormat="1" ht="12.75">
      <c r="A3" s="1" t="s">
        <v>0</v>
      </c>
      <c r="B3" s="2">
        <v>90</v>
      </c>
    </row>
    <row r="4" spans="1:2" s="2" customFormat="1" ht="12.75">
      <c r="A4" s="1" t="s">
        <v>1</v>
      </c>
      <c r="B4" s="2">
        <v>175</v>
      </c>
    </row>
    <row r="5" spans="1:2" s="2" customFormat="1" ht="12.75">
      <c r="A5" s="1" t="s">
        <v>6</v>
      </c>
      <c r="B5" s="2">
        <v>65</v>
      </c>
    </row>
    <row r="6" spans="1:2" s="2" customFormat="1" ht="12.75">
      <c r="A6" s="1" t="s">
        <v>8</v>
      </c>
      <c r="B6" s="2">
        <v>9000</v>
      </c>
    </row>
    <row r="7" spans="1:17" s="4" customFormat="1" ht="12.75">
      <c r="A7" s="14" t="s">
        <v>4</v>
      </c>
      <c r="B7" s="5">
        <f>((B3^0.426)*(B4^0.725)*71.84)/10000</f>
        <v>2.065742658490092</v>
      </c>
      <c r="C7" s="5">
        <f aca="true" t="shared" si="0" ref="C7:Q7">((C3^0.426)*(C4^0.725)*71.84)/10000</f>
        <v>0</v>
      </c>
      <c r="D7" s="5">
        <f t="shared" si="0"/>
        <v>0</v>
      </c>
      <c r="E7" s="5">
        <f t="shared" si="0"/>
        <v>0</v>
      </c>
      <c r="F7" s="5">
        <f t="shared" si="0"/>
        <v>0</v>
      </c>
      <c r="G7" s="5">
        <f t="shared" si="0"/>
        <v>0</v>
      </c>
      <c r="H7" s="5">
        <f t="shared" si="0"/>
        <v>0</v>
      </c>
      <c r="I7" s="5">
        <f t="shared" si="0"/>
        <v>0</v>
      </c>
      <c r="J7" s="5">
        <f t="shared" si="0"/>
        <v>0</v>
      </c>
      <c r="K7" s="5">
        <f t="shared" si="0"/>
        <v>0</v>
      </c>
      <c r="L7" s="5">
        <f t="shared" si="0"/>
        <v>0</v>
      </c>
      <c r="M7" s="5">
        <f t="shared" si="0"/>
        <v>0</v>
      </c>
      <c r="N7" s="5">
        <f t="shared" si="0"/>
        <v>0</v>
      </c>
      <c r="O7" s="5">
        <f t="shared" si="0"/>
        <v>0</v>
      </c>
      <c r="P7" s="5">
        <f t="shared" si="0"/>
        <v>0</v>
      </c>
      <c r="Q7" s="5">
        <f t="shared" si="0"/>
        <v>0</v>
      </c>
    </row>
    <row r="8" spans="1:17" s="4" customFormat="1" ht="12.75">
      <c r="A8" s="14" t="s">
        <v>5</v>
      </c>
      <c r="B8" s="5">
        <f>(B7*B5)/100</f>
        <v>1.3427327280185597</v>
      </c>
      <c r="C8" s="5">
        <f aca="true" t="shared" si="1" ref="C8:Q8">(C7*C5)/100</f>
        <v>0</v>
      </c>
      <c r="D8" s="5">
        <f t="shared" si="1"/>
        <v>0</v>
      </c>
      <c r="E8" s="5">
        <f t="shared" si="1"/>
        <v>0</v>
      </c>
      <c r="F8" s="5">
        <f t="shared" si="1"/>
        <v>0</v>
      </c>
      <c r="G8" s="5">
        <f t="shared" si="1"/>
        <v>0</v>
      </c>
      <c r="H8" s="5">
        <f t="shared" si="1"/>
        <v>0</v>
      </c>
      <c r="I8" s="5">
        <f t="shared" si="1"/>
        <v>0</v>
      </c>
      <c r="J8" s="5">
        <f t="shared" si="1"/>
        <v>0</v>
      </c>
      <c r="K8" s="5">
        <f t="shared" si="1"/>
        <v>0</v>
      </c>
      <c r="L8" s="5">
        <f t="shared" si="1"/>
        <v>0</v>
      </c>
      <c r="M8" s="5">
        <f t="shared" si="1"/>
        <v>0</v>
      </c>
      <c r="N8" s="5">
        <f t="shared" si="1"/>
        <v>0</v>
      </c>
      <c r="O8" s="5">
        <f t="shared" si="1"/>
        <v>0</v>
      </c>
      <c r="P8" s="5">
        <f t="shared" si="1"/>
        <v>0</v>
      </c>
      <c r="Q8" s="5">
        <f t="shared" si="1"/>
        <v>0</v>
      </c>
    </row>
    <row r="9" s="6" customFormat="1" ht="13.5" thickBot="1">
      <c r="A9" s="15" t="s">
        <v>9</v>
      </c>
    </row>
    <row r="10" spans="1:17" s="7" customFormat="1" ht="13.5" thickTop="1">
      <c r="A10" s="20" t="s">
        <v>13</v>
      </c>
      <c r="B10" s="10">
        <f>4*B3*B5</f>
        <v>23400</v>
      </c>
      <c r="C10" s="10">
        <f aca="true" t="shared" si="2" ref="C10:Q10">4*C3*C5</f>
        <v>0</v>
      </c>
      <c r="D10" s="10">
        <f t="shared" si="2"/>
        <v>0</v>
      </c>
      <c r="E10" s="10">
        <f t="shared" si="2"/>
        <v>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</row>
    <row r="11" spans="1:17" s="8" customFormat="1" ht="12.75">
      <c r="A11" s="19" t="s">
        <v>12</v>
      </c>
      <c r="B11" s="11">
        <f aca="true" t="shared" si="3" ref="B11:Q11">B10-B6</f>
        <v>14400</v>
      </c>
      <c r="C11" s="11">
        <f t="shared" si="3"/>
        <v>0</v>
      </c>
      <c r="D11" s="11">
        <f t="shared" si="3"/>
        <v>0</v>
      </c>
      <c r="E11" s="11">
        <f t="shared" si="3"/>
        <v>0</v>
      </c>
      <c r="F11" s="11">
        <f t="shared" si="3"/>
        <v>0</v>
      </c>
      <c r="G11" s="11">
        <f t="shared" si="3"/>
        <v>0</v>
      </c>
      <c r="H11" s="11">
        <f t="shared" si="3"/>
        <v>0</v>
      </c>
      <c r="I11" s="11">
        <f t="shared" si="3"/>
        <v>0</v>
      </c>
      <c r="J11" s="11">
        <f t="shared" si="3"/>
        <v>0</v>
      </c>
      <c r="K11" s="11">
        <f t="shared" si="3"/>
        <v>0</v>
      </c>
      <c r="L11" s="11">
        <f t="shared" si="3"/>
        <v>0</v>
      </c>
      <c r="M11" s="11">
        <f t="shared" si="3"/>
        <v>0</v>
      </c>
      <c r="N11" s="11">
        <f t="shared" si="3"/>
        <v>0</v>
      </c>
      <c r="O11" s="11">
        <f t="shared" si="3"/>
        <v>0</v>
      </c>
      <c r="P11" s="11">
        <f t="shared" si="3"/>
        <v>0</v>
      </c>
      <c r="Q11" s="11">
        <f t="shared" si="3"/>
        <v>0</v>
      </c>
    </row>
    <row r="12" spans="1:17" s="8" customFormat="1" ht="12.75">
      <c r="A12" s="16" t="s">
        <v>14</v>
      </c>
      <c r="B12" s="21">
        <f>(B11/2)/8</f>
        <v>900</v>
      </c>
      <c r="C12" s="21">
        <f aca="true" t="shared" si="4" ref="C12:Q12">(C11/2)/8</f>
        <v>0</v>
      </c>
      <c r="D12" s="21">
        <f t="shared" si="4"/>
        <v>0</v>
      </c>
      <c r="E12" s="21">
        <f t="shared" si="4"/>
        <v>0</v>
      </c>
      <c r="F12" s="21">
        <f t="shared" si="4"/>
        <v>0</v>
      </c>
      <c r="G12" s="21">
        <f t="shared" si="4"/>
        <v>0</v>
      </c>
      <c r="H12" s="21">
        <f t="shared" si="4"/>
        <v>0</v>
      </c>
      <c r="I12" s="21">
        <f t="shared" si="4"/>
        <v>0</v>
      </c>
      <c r="J12" s="21">
        <f t="shared" si="4"/>
        <v>0</v>
      </c>
      <c r="K12" s="21">
        <f t="shared" si="4"/>
        <v>0</v>
      </c>
      <c r="L12" s="21">
        <f t="shared" si="4"/>
        <v>0</v>
      </c>
      <c r="M12" s="21">
        <f t="shared" si="4"/>
        <v>0</v>
      </c>
      <c r="N12" s="21">
        <f t="shared" si="4"/>
        <v>0</v>
      </c>
      <c r="O12" s="21">
        <f t="shared" si="4"/>
        <v>0</v>
      </c>
      <c r="P12" s="21">
        <f t="shared" si="4"/>
        <v>0</v>
      </c>
      <c r="Q12" s="21">
        <f t="shared" si="4"/>
        <v>0</v>
      </c>
    </row>
    <row r="13" spans="1:17" s="8" customFormat="1" ht="12.75">
      <c r="A13" s="16" t="s">
        <v>10</v>
      </c>
      <c r="B13" s="21">
        <f>(B11/2)/16</f>
        <v>450</v>
      </c>
      <c r="C13" s="21">
        <f aca="true" t="shared" si="5" ref="C13:Q13">(C11/2)/16</f>
        <v>0</v>
      </c>
      <c r="D13" s="21">
        <f t="shared" si="5"/>
        <v>0</v>
      </c>
      <c r="E13" s="21">
        <f t="shared" si="5"/>
        <v>0</v>
      </c>
      <c r="F13" s="21">
        <f t="shared" si="5"/>
        <v>0</v>
      </c>
      <c r="G13" s="21">
        <f t="shared" si="5"/>
        <v>0</v>
      </c>
      <c r="H13" s="21">
        <f t="shared" si="5"/>
        <v>0</v>
      </c>
      <c r="I13" s="21">
        <f t="shared" si="5"/>
        <v>0</v>
      </c>
      <c r="J13" s="21">
        <f t="shared" si="5"/>
        <v>0</v>
      </c>
      <c r="K13" s="21">
        <f t="shared" si="5"/>
        <v>0</v>
      </c>
      <c r="L13" s="21">
        <f t="shared" si="5"/>
        <v>0</v>
      </c>
      <c r="M13" s="21">
        <f t="shared" si="5"/>
        <v>0</v>
      </c>
      <c r="N13" s="21">
        <f t="shared" si="5"/>
        <v>0</v>
      </c>
      <c r="O13" s="21">
        <f t="shared" si="5"/>
        <v>0</v>
      </c>
      <c r="P13" s="21">
        <f t="shared" si="5"/>
        <v>0</v>
      </c>
      <c r="Q13" s="21">
        <f t="shared" si="5"/>
        <v>0</v>
      </c>
    </row>
    <row r="14" spans="1:17" s="9" customFormat="1" ht="13.5" thickBot="1">
      <c r="A14" s="18" t="s">
        <v>11</v>
      </c>
      <c r="B14" s="12">
        <f>(B11/2)</f>
        <v>7200</v>
      </c>
      <c r="C14" s="12">
        <f aca="true" t="shared" si="6" ref="C14:Q14">(C11/2)</f>
        <v>0</v>
      </c>
      <c r="D14" s="12">
        <f t="shared" si="6"/>
        <v>0</v>
      </c>
      <c r="E14" s="12">
        <f t="shared" si="6"/>
        <v>0</v>
      </c>
      <c r="F14" s="12">
        <f t="shared" si="6"/>
        <v>0</v>
      </c>
      <c r="G14" s="12">
        <f t="shared" si="6"/>
        <v>0</v>
      </c>
      <c r="H14" s="12">
        <f t="shared" si="6"/>
        <v>0</v>
      </c>
      <c r="I14" s="12">
        <f t="shared" si="6"/>
        <v>0</v>
      </c>
      <c r="J14" s="12">
        <f t="shared" si="6"/>
        <v>0</v>
      </c>
      <c r="K14" s="12">
        <f t="shared" si="6"/>
        <v>0</v>
      </c>
      <c r="L14" s="12">
        <f t="shared" si="6"/>
        <v>0</v>
      </c>
      <c r="M14" s="12">
        <f t="shared" si="6"/>
        <v>0</v>
      </c>
      <c r="N14" s="12">
        <f t="shared" si="6"/>
        <v>0</v>
      </c>
      <c r="O14" s="12">
        <f t="shared" si="6"/>
        <v>0</v>
      </c>
      <c r="P14" s="12">
        <f t="shared" si="6"/>
        <v>0</v>
      </c>
      <c r="Q14" s="12">
        <f t="shared" si="6"/>
        <v>0</v>
      </c>
    </row>
    <row r="15" spans="1:17" s="24" customFormat="1" ht="13.5" thickTop="1">
      <c r="A15" s="22" t="s">
        <v>15</v>
      </c>
      <c r="B15" s="23">
        <f>0.5*B3</f>
        <v>45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</row>
    <row r="16" spans="1:2" s="25" customFormat="1" ht="12.75">
      <c r="A16" s="22" t="s">
        <v>16</v>
      </c>
      <c r="B16" s="25">
        <f>1*B3</f>
        <v>90</v>
      </c>
    </row>
    <row r="17" s="6" customFormat="1" ht="12.75">
      <c r="A17" s="15" t="s">
        <v>24</v>
      </c>
    </row>
    <row r="18" spans="1:17" s="28" customFormat="1" ht="12.75">
      <c r="A18" s="26" t="s">
        <v>17</v>
      </c>
      <c r="B18" s="27">
        <f>2000*B7</f>
        <v>4131.485316980184</v>
      </c>
      <c r="C18" s="27">
        <f aca="true" t="shared" si="7" ref="C18:Q18">2000*C7</f>
        <v>0</v>
      </c>
      <c r="D18" s="27">
        <f t="shared" si="7"/>
        <v>0</v>
      </c>
      <c r="E18" s="27">
        <f t="shared" si="7"/>
        <v>0</v>
      </c>
      <c r="F18" s="27">
        <f t="shared" si="7"/>
        <v>0</v>
      </c>
      <c r="G18" s="27">
        <f t="shared" si="7"/>
        <v>0</v>
      </c>
      <c r="H18" s="27">
        <f t="shared" si="7"/>
        <v>0</v>
      </c>
      <c r="I18" s="27">
        <f t="shared" si="7"/>
        <v>0</v>
      </c>
      <c r="J18" s="27">
        <f t="shared" si="7"/>
        <v>0</v>
      </c>
      <c r="K18" s="27">
        <f t="shared" si="7"/>
        <v>0</v>
      </c>
      <c r="L18" s="27">
        <f t="shared" si="7"/>
        <v>0</v>
      </c>
      <c r="M18" s="27">
        <f t="shared" si="7"/>
        <v>0</v>
      </c>
      <c r="N18" s="27">
        <f t="shared" si="7"/>
        <v>0</v>
      </c>
      <c r="O18" s="27">
        <f t="shared" si="7"/>
        <v>0</v>
      </c>
      <c r="P18" s="27">
        <f t="shared" si="7"/>
        <v>0</v>
      </c>
      <c r="Q18" s="27">
        <f t="shared" si="7"/>
        <v>0</v>
      </c>
    </row>
    <row r="19" spans="1:17" s="28" customFormat="1" ht="12.75">
      <c r="A19" s="29" t="s">
        <v>18</v>
      </c>
      <c r="B19" s="27">
        <f>5000*B7</f>
        <v>10328.71329245046</v>
      </c>
      <c r="C19" s="27">
        <f aca="true" t="shared" si="8" ref="C19:Q19">5000*C7</f>
        <v>0</v>
      </c>
      <c r="D19" s="27">
        <f t="shared" si="8"/>
        <v>0</v>
      </c>
      <c r="E19" s="27">
        <f t="shared" si="8"/>
        <v>0</v>
      </c>
      <c r="F19" s="27">
        <f t="shared" si="8"/>
        <v>0</v>
      </c>
      <c r="G19" s="27">
        <f t="shared" si="8"/>
        <v>0</v>
      </c>
      <c r="H19" s="27">
        <f t="shared" si="8"/>
        <v>0</v>
      </c>
      <c r="I19" s="27">
        <f t="shared" si="8"/>
        <v>0</v>
      </c>
      <c r="J19" s="27">
        <f t="shared" si="8"/>
        <v>0</v>
      </c>
      <c r="K19" s="27">
        <f t="shared" si="8"/>
        <v>0</v>
      </c>
      <c r="L19" s="27">
        <f t="shared" si="8"/>
        <v>0</v>
      </c>
      <c r="M19" s="27">
        <f t="shared" si="8"/>
        <v>0</v>
      </c>
      <c r="N19" s="27">
        <f t="shared" si="8"/>
        <v>0</v>
      </c>
      <c r="O19" s="27">
        <f t="shared" si="8"/>
        <v>0</v>
      </c>
      <c r="P19" s="27">
        <f t="shared" si="8"/>
        <v>0</v>
      </c>
      <c r="Q19" s="27">
        <f t="shared" si="8"/>
        <v>0</v>
      </c>
    </row>
    <row r="20" spans="1:17" s="28" customFormat="1" ht="12.75">
      <c r="A20" s="30" t="s">
        <v>19</v>
      </c>
      <c r="B20" s="27">
        <f>B18+B19</f>
        <v>14460.198609430645</v>
      </c>
      <c r="C20" s="27">
        <f aca="true" t="shared" si="9" ref="C20:Q20">C18+C19</f>
        <v>0</v>
      </c>
      <c r="D20" s="27">
        <f t="shared" si="9"/>
        <v>0</v>
      </c>
      <c r="E20" s="27">
        <f t="shared" si="9"/>
        <v>0</v>
      </c>
      <c r="F20" s="27">
        <f t="shared" si="9"/>
        <v>0</v>
      </c>
      <c r="G20" s="27">
        <f t="shared" si="9"/>
        <v>0</v>
      </c>
      <c r="H20" s="27">
        <f t="shared" si="9"/>
        <v>0</v>
      </c>
      <c r="I20" s="27">
        <f t="shared" si="9"/>
        <v>0</v>
      </c>
      <c r="J20" s="27">
        <f t="shared" si="9"/>
        <v>0</v>
      </c>
      <c r="K20" s="27">
        <f t="shared" si="9"/>
        <v>0</v>
      </c>
      <c r="L20" s="27">
        <f t="shared" si="9"/>
        <v>0</v>
      </c>
      <c r="M20" s="27">
        <f t="shared" si="9"/>
        <v>0</v>
      </c>
      <c r="N20" s="27">
        <f t="shared" si="9"/>
        <v>0</v>
      </c>
      <c r="O20" s="27">
        <f t="shared" si="9"/>
        <v>0</v>
      </c>
      <c r="P20" s="27">
        <f t="shared" si="9"/>
        <v>0</v>
      </c>
      <c r="Q20" s="27">
        <f t="shared" si="9"/>
        <v>0</v>
      </c>
    </row>
    <row r="21" spans="1:17" s="28" customFormat="1" ht="12.75">
      <c r="A21" s="30" t="s">
        <v>20</v>
      </c>
      <c r="B21" s="27">
        <f>B20-B6</f>
        <v>5460.198609430645</v>
      </c>
      <c r="C21" s="27">
        <f aca="true" t="shared" si="10" ref="C21:Q21">C20-C6</f>
        <v>0</v>
      </c>
      <c r="D21" s="27">
        <f t="shared" si="10"/>
        <v>0</v>
      </c>
      <c r="E21" s="27">
        <f t="shared" si="10"/>
        <v>0</v>
      </c>
      <c r="F21" s="27">
        <f t="shared" si="10"/>
        <v>0</v>
      </c>
      <c r="G21" s="27">
        <f t="shared" si="10"/>
        <v>0</v>
      </c>
      <c r="H21" s="27">
        <f t="shared" si="10"/>
        <v>0</v>
      </c>
      <c r="I21" s="27">
        <f t="shared" si="10"/>
        <v>0</v>
      </c>
      <c r="J21" s="27">
        <f t="shared" si="10"/>
        <v>0</v>
      </c>
      <c r="K21" s="27">
        <f t="shared" si="10"/>
        <v>0</v>
      </c>
      <c r="L21" s="27">
        <f t="shared" si="10"/>
        <v>0</v>
      </c>
      <c r="M21" s="27">
        <f t="shared" si="10"/>
        <v>0</v>
      </c>
      <c r="N21" s="27">
        <f t="shared" si="10"/>
        <v>0</v>
      </c>
      <c r="O21" s="27">
        <f t="shared" si="10"/>
        <v>0</v>
      </c>
      <c r="P21" s="27">
        <f t="shared" si="10"/>
        <v>0</v>
      </c>
      <c r="Q21" s="27">
        <f t="shared" si="10"/>
        <v>0</v>
      </c>
    </row>
    <row r="22" spans="1:17" s="33" customFormat="1" ht="12.75">
      <c r="A22" s="31" t="s">
        <v>22</v>
      </c>
      <c r="B22" s="32">
        <f>(B21/2)/8</f>
        <v>341.2624130894153</v>
      </c>
      <c r="C22" s="32">
        <f aca="true" t="shared" si="11" ref="C22:Q22">(C21/2)/8</f>
        <v>0</v>
      </c>
      <c r="D22" s="32">
        <f t="shared" si="11"/>
        <v>0</v>
      </c>
      <c r="E22" s="32">
        <f t="shared" si="11"/>
        <v>0</v>
      </c>
      <c r="F22" s="32">
        <f t="shared" si="11"/>
        <v>0</v>
      </c>
      <c r="G22" s="32">
        <f t="shared" si="11"/>
        <v>0</v>
      </c>
      <c r="H22" s="32">
        <f t="shared" si="11"/>
        <v>0</v>
      </c>
      <c r="I22" s="32">
        <f t="shared" si="11"/>
        <v>0</v>
      </c>
      <c r="J22" s="32">
        <f t="shared" si="11"/>
        <v>0</v>
      </c>
      <c r="K22" s="32">
        <f t="shared" si="11"/>
        <v>0</v>
      </c>
      <c r="L22" s="32">
        <f t="shared" si="11"/>
        <v>0</v>
      </c>
      <c r="M22" s="32">
        <f t="shared" si="11"/>
        <v>0</v>
      </c>
      <c r="N22" s="32">
        <f t="shared" si="11"/>
        <v>0</v>
      </c>
      <c r="O22" s="32">
        <f t="shared" si="11"/>
        <v>0</v>
      </c>
      <c r="P22" s="32">
        <f t="shared" si="11"/>
        <v>0</v>
      </c>
      <c r="Q22" s="32">
        <f t="shared" si="11"/>
        <v>0</v>
      </c>
    </row>
    <row r="23" spans="1:17" s="33" customFormat="1" ht="12.75">
      <c r="A23" s="31" t="s">
        <v>21</v>
      </c>
      <c r="B23" s="32">
        <f>(B21/2)/16</f>
        <v>170.63120654470765</v>
      </c>
      <c r="C23" s="32">
        <f aca="true" t="shared" si="12" ref="C23:Q23">(C21/2)/16</f>
        <v>0</v>
      </c>
      <c r="D23" s="32">
        <f t="shared" si="12"/>
        <v>0</v>
      </c>
      <c r="E23" s="32">
        <f t="shared" si="12"/>
        <v>0</v>
      </c>
      <c r="F23" s="32">
        <f t="shared" si="12"/>
        <v>0</v>
      </c>
      <c r="G23" s="32">
        <f t="shared" si="12"/>
        <v>0</v>
      </c>
      <c r="H23" s="32">
        <f t="shared" si="12"/>
        <v>0</v>
      </c>
      <c r="I23" s="32">
        <f t="shared" si="12"/>
        <v>0</v>
      </c>
      <c r="J23" s="32">
        <f t="shared" si="12"/>
        <v>0</v>
      </c>
      <c r="K23" s="32">
        <f t="shared" si="12"/>
        <v>0</v>
      </c>
      <c r="L23" s="32">
        <f t="shared" si="12"/>
        <v>0</v>
      </c>
      <c r="M23" s="32">
        <f t="shared" si="12"/>
        <v>0</v>
      </c>
      <c r="N23" s="32">
        <f t="shared" si="12"/>
        <v>0</v>
      </c>
      <c r="O23" s="32">
        <f t="shared" si="12"/>
        <v>0</v>
      </c>
      <c r="P23" s="32">
        <f t="shared" si="12"/>
        <v>0</v>
      </c>
      <c r="Q23" s="32">
        <f t="shared" si="12"/>
        <v>0</v>
      </c>
    </row>
    <row r="24" spans="1:17" s="45" customFormat="1" ht="12.75">
      <c r="A24" s="44" t="s">
        <v>23</v>
      </c>
      <c r="B24" s="45">
        <f>1*B3</f>
        <v>90</v>
      </c>
      <c r="C24" s="45">
        <f aca="true" t="shared" si="13" ref="C24:Q24">1*C3</f>
        <v>0</v>
      </c>
      <c r="D24" s="45">
        <f t="shared" si="13"/>
        <v>0</v>
      </c>
      <c r="E24" s="45">
        <f t="shared" si="13"/>
        <v>0</v>
      </c>
      <c r="F24" s="45">
        <f t="shared" si="13"/>
        <v>0</v>
      </c>
      <c r="G24" s="45">
        <f t="shared" si="13"/>
        <v>0</v>
      </c>
      <c r="H24" s="45">
        <f t="shared" si="13"/>
        <v>0</v>
      </c>
      <c r="I24" s="45">
        <f t="shared" si="13"/>
        <v>0</v>
      </c>
      <c r="J24" s="45">
        <f t="shared" si="13"/>
        <v>0</v>
      </c>
      <c r="K24" s="45">
        <f t="shared" si="13"/>
        <v>0</v>
      </c>
      <c r="L24" s="45">
        <f t="shared" si="13"/>
        <v>0</v>
      </c>
      <c r="M24" s="45">
        <f t="shared" si="13"/>
        <v>0</v>
      </c>
      <c r="N24" s="45">
        <f t="shared" si="13"/>
        <v>0</v>
      </c>
      <c r="O24" s="45">
        <f t="shared" si="13"/>
        <v>0</v>
      </c>
      <c r="P24" s="45">
        <f t="shared" si="13"/>
        <v>0</v>
      </c>
      <c r="Q24" s="45">
        <f t="shared" si="13"/>
        <v>0</v>
      </c>
    </row>
    <row r="25" s="6" customFormat="1" ht="12.75">
      <c r="A25" s="15" t="s">
        <v>29</v>
      </c>
    </row>
    <row r="26" spans="1:17" s="28" customFormat="1" ht="12.75">
      <c r="A26" s="26" t="s">
        <v>17</v>
      </c>
      <c r="B26" s="27">
        <f>2000*B7</f>
        <v>4131.485316980184</v>
      </c>
      <c r="C26" s="27">
        <f aca="true" t="shared" si="14" ref="C26:Q26">2000*C7</f>
        <v>0</v>
      </c>
      <c r="D26" s="27">
        <f t="shared" si="14"/>
        <v>0</v>
      </c>
      <c r="E26" s="27">
        <f t="shared" si="14"/>
        <v>0</v>
      </c>
      <c r="F26" s="27">
        <f t="shared" si="14"/>
        <v>0</v>
      </c>
      <c r="G26" s="27">
        <f t="shared" si="14"/>
        <v>0</v>
      </c>
      <c r="H26" s="27">
        <f t="shared" si="14"/>
        <v>0</v>
      </c>
      <c r="I26" s="27">
        <f t="shared" si="14"/>
        <v>0</v>
      </c>
      <c r="J26" s="27">
        <f t="shared" si="14"/>
        <v>0</v>
      </c>
      <c r="K26" s="27">
        <f t="shared" si="14"/>
        <v>0</v>
      </c>
      <c r="L26" s="27">
        <f t="shared" si="14"/>
        <v>0</v>
      </c>
      <c r="M26" s="27">
        <f t="shared" si="14"/>
        <v>0</v>
      </c>
      <c r="N26" s="27">
        <f t="shared" si="14"/>
        <v>0</v>
      </c>
      <c r="O26" s="27">
        <f t="shared" si="14"/>
        <v>0</v>
      </c>
      <c r="P26" s="27">
        <f t="shared" si="14"/>
        <v>0</v>
      </c>
      <c r="Q26" s="27">
        <f t="shared" si="14"/>
        <v>0</v>
      </c>
    </row>
    <row r="27" spans="1:17" s="28" customFormat="1" ht="12.75">
      <c r="A27" s="29" t="s">
        <v>18</v>
      </c>
      <c r="B27" s="27">
        <f>5000*B7</f>
        <v>10328.71329245046</v>
      </c>
      <c r="C27" s="27">
        <f aca="true" t="shared" si="15" ref="C27:Q27">5000*C7</f>
        <v>0</v>
      </c>
      <c r="D27" s="27">
        <f t="shared" si="15"/>
        <v>0</v>
      </c>
      <c r="E27" s="27">
        <f t="shared" si="15"/>
        <v>0</v>
      </c>
      <c r="F27" s="27">
        <f t="shared" si="15"/>
        <v>0</v>
      </c>
      <c r="G27" s="27">
        <f t="shared" si="15"/>
        <v>0</v>
      </c>
      <c r="H27" s="27">
        <f t="shared" si="15"/>
        <v>0</v>
      </c>
      <c r="I27" s="27">
        <f t="shared" si="15"/>
        <v>0</v>
      </c>
      <c r="J27" s="27">
        <f t="shared" si="15"/>
        <v>0</v>
      </c>
      <c r="K27" s="27">
        <f t="shared" si="15"/>
        <v>0</v>
      </c>
      <c r="L27" s="27">
        <f t="shared" si="15"/>
        <v>0</v>
      </c>
      <c r="M27" s="27">
        <f t="shared" si="15"/>
        <v>0</v>
      </c>
      <c r="N27" s="27">
        <f t="shared" si="15"/>
        <v>0</v>
      </c>
      <c r="O27" s="27">
        <f t="shared" si="15"/>
        <v>0</v>
      </c>
      <c r="P27" s="27">
        <f t="shared" si="15"/>
        <v>0</v>
      </c>
      <c r="Q27" s="27">
        <f t="shared" si="15"/>
        <v>0</v>
      </c>
    </row>
    <row r="28" spans="1:17" s="28" customFormat="1" ht="12.75">
      <c r="A28" s="30" t="s">
        <v>19</v>
      </c>
      <c r="B28" s="27">
        <f>B26+B19</f>
        <v>14460.198609430645</v>
      </c>
      <c r="C28" s="27">
        <f aca="true" t="shared" si="16" ref="C28:Q28">C26+C19</f>
        <v>0</v>
      </c>
      <c r="D28" s="27">
        <f t="shared" si="16"/>
        <v>0</v>
      </c>
      <c r="E28" s="27">
        <f t="shared" si="16"/>
        <v>0</v>
      </c>
      <c r="F28" s="27">
        <f t="shared" si="16"/>
        <v>0</v>
      </c>
      <c r="G28" s="27">
        <f t="shared" si="16"/>
        <v>0</v>
      </c>
      <c r="H28" s="27">
        <f t="shared" si="16"/>
        <v>0</v>
      </c>
      <c r="I28" s="27">
        <f t="shared" si="16"/>
        <v>0</v>
      </c>
      <c r="J28" s="27">
        <f t="shared" si="16"/>
        <v>0</v>
      </c>
      <c r="K28" s="27">
        <f t="shared" si="16"/>
        <v>0</v>
      </c>
      <c r="L28" s="27">
        <f t="shared" si="16"/>
        <v>0</v>
      </c>
      <c r="M28" s="27">
        <f t="shared" si="16"/>
        <v>0</v>
      </c>
      <c r="N28" s="27">
        <f t="shared" si="16"/>
        <v>0</v>
      </c>
      <c r="O28" s="27">
        <f t="shared" si="16"/>
        <v>0</v>
      </c>
      <c r="P28" s="27">
        <f t="shared" si="16"/>
        <v>0</v>
      </c>
      <c r="Q28" s="27">
        <f t="shared" si="16"/>
        <v>0</v>
      </c>
    </row>
    <row r="29" spans="1:17" s="28" customFormat="1" ht="12.75">
      <c r="A29" s="30" t="s">
        <v>20</v>
      </c>
      <c r="B29" s="27">
        <f>B28-B6</f>
        <v>5460.198609430645</v>
      </c>
      <c r="C29" s="27">
        <f aca="true" t="shared" si="17" ref="C29:Q29">C28-C6</f>
        <v>0</v>
      </c>
      <c r="D29" s="27">
        <f t="shared" si="17"/>
        <v>0</v>
      </c>
      <c r="E29" s="27">
        <f t="shared" si="17"/>
        <v>0</v>
      </c>
      <c r="F29" s="27">
        <f t="shared" si="17"/>
        <v>0</v>
      </c>
      <c r="G29" s="27">
        <f t="shared" si="17"/>
        <v>0</v>
      </c>
      <c r="H29" s="27">
        <f t="shared" si="17"/>
        <v>0</v>
      </c>
      <c r="I29" s="27">
        <f t="shared" si="17"/>
        <v>0</v>
      </c>
      <c r="J29" s="27">
        <f t="shared" si="17"/>
        <v>0</v>
      </c>
      <c r="K29" s="27">
        <f t="shared" si="17"/>
        <v>0</v>
      </c>
      <c r="L29" s="27">
        <f t="shared" si="17"/>
        <v>0</v>
      </c>
      <c r="M29" s="27">
        <f t="shared" si="17"/>
        <v>0</v>
      </c>
      <c r="N29" s="27">
        <f t="shared" si="17"/>
        <v>0</v>
      </c>
      <c r="O29" s="27">
        <f t="shared" si="17"/>
        <v>0</v>
      </c>
      <c r="P29" s="27">
        <f t="shared" si="17"/>
        <v>0</v>
      </c>
      <c r="Q29" s="27">
        <f t="shared" si="17"/>
        <v>0</v>
      </c>
    </row>
    <row r="30" spans="1:17" s="33" customFormat="1" ht="12.75">
      <c r="A30" s="31" t="s">
        <v>22</v>
      </c>
      <c r="B30" s="32">
        <f>(B21/2)/8</f>
        <v>341.2624130894153</v>
      </c>
      <c r="C30" s="32">
        <f aca="true" t="shared" si="18" ref="C30:Q30">(C21/2)/8</f>
        <v>0</v>
      </c>
      <c r="D30" s="32">
        <f t="shared" si="18"/>
        <v>0</v>
      </c>
      <c r="E30" s="32">
        <f t="shared" si="18"/>
        <v>0</v>
      </c>
      <c r="F30" s="32">
        <f t="shared" si="18"/>
        <v>0</v>
      </c>
      <c r="G30" s="32">
        <f t="shared" si="18"/>
        <v>0</v>
      </c>
      <c r="H30" s="32">
        <f t="shared" si="18"/>
        <v>0</v>
      </c>
      <c r="I30" s="32">
        <f t="shared" si="18"/>
        <v>0</v>
      </c>
      <c r="J30" s="32">
        <f t="shared" si="18"/>
        <v>0</v>
      </c>
      <c r="K30" s="32">
        <f t="shared" si="18"/>
        <v>0</v>
      </c>
      <c r="L30" s="32">
        <f t="shared" si="18"/>
        <v>0</v>
      </c>
      <c r="M30" s="32">
        <f t="shared" si="18"/>
        <v>0</v>
      </c>
      <c r="N30" s="32">
        <f t="shared" si="18"/>
        <v>0</v>
      </c>
      <c r="O30" s="32">
        <f t="shared" si="18"/>
        <v>0</v>
      </c>
      <c r="P30" s="32">
        <f t="shared" si="18"/>
        <v>0</v>
      </c>
      <c r="Q30" s="32">
        <f t="shared" si="18"/>
        <v>0</v>
      </c>
    </row>
    <row r="31" spans="1:17" s="33" customFormat="1" ht="12.75">
      <c r="A31" s="31" t="s">
        <v>21</v>
      </c>
      <c r="B31" s="32">
        <f>(B21/2)/16</f>
        <v>170.63120654470765</v>
      </c>
      <c r="C31" s="32">
        <f aca="true" t="shared" si="19" ref="C31:Q31">(C21/2)/16</f>
        <v>0</v>
      </c>
      <c r="D31" s="32">
        <f t="shared" si="19"/>
        <v>0</v>
      </c>
      <c r="E31" s="32">
        <f t="shared" si="19"/>
        <v>0</v>
      </c>
      <c r="F31" s="32">
        <f t="shared" si="19"/>
        <v>0</v>
      </c>
      <c r="G31" s="32">
        <f t="shared" si="19"/>
        <v>0</v>
      </c>
      <c r="H31" s="32">
        <f t="shared" si="19"/>
        <v>0</v>
      </c>
      <c r="I31" s="32">
        <f t="shared" si="19"/>
        <v>0</v>
      </c>
      <c r="J31" s="32">
        <f t="shared" si="19"/>
        <v>0</v>
      </c>
      <c r="K31" s="32">
        <f t="shared" si="19"/>
        <v>0</v>
      </c>
      <c r="L31" s="32">
        <f t="shared" si="19"/>
        <v>0</v>
      </c>
      <c r="M31" s="32">
        <f t="shared" si="19"/>
        <v>0</v>
      </c>
      <c r="N31" s="32">
        <f t="shared" si="19"/>
        <v>0</v>
      </c>
      <c r="O31" s="32">
        <f t="shared" si="19"/>
        <v>0</v>
      </c>
      <c r="P31" s="32">
        <f t="shared" si="19"/>
        <v>0</v>
      </c>
      <c r="Q31" s="32">
        <f t="shared" si="19"/>
        <v>0</v>
      </c>
    </row>
    <row r="32" spans="1:17" s="45" customFormat="1" ht="12.75">
      <c r="A32" s="44" t="s">
        <v>23</v>
      </c>
      <c r="B32" s="45">
        <f>1*B3</f>
        <v>90</v>
      </c>
      <c r="C32" s="45">
        <f aca="true" t="shared" si="20" ref="C32:Q32">1*C3</f>
        <v>0</v>
      </c>
      <c r="D32" s="45">
        <f t="shared" si="20"/>
        <v>0</v>
      </c>
      <c r="E32" s="45">
        <f t="shared" si="20"/>
        <v>0</v>
      </c>
      <c r="F32" s="45">
        <f t="shared" si="20"/>
        <v>0</v>
      </c>
      <c r="G32" s="45">
        <f t="shared" si="20"/>
        <v>0</v>
      </c>
      <c r="H32" s="45">
        <f t="shared" si="20"/>
        <v>0</v>
      </c>
      <c r="I32" s="45">
        <f t="shared" si="20"/>
        <v>0</v>
      </c>
      <c r="J32" s="45">
        <f t="shared" si="20"/>
        <v>0</v>
      </c>
      <c r="K32" s="45">
        <f t="shared" si="20"/>
        <v>0</v>
      </c>
      <c r="L32" s="45">
        <f t="shared" si="20"/>
        <v>0</v>
      </c>
      <c r="M32" s="45">
        <f t="shared" si="20"/>
        <v>0</v>
      </c>
      <c r="N32" s="45">
        <f t="shared" si="20"/>
        <v>0</v>
      </c>
      <c r="O32" s="45">
        <f t="shared" si="20"/>
        <v>0</v>
      </c>
      <c r="P32" s="45">
        <f t="shared" si="20"/>
        <v>0</v>
      </c>
      <c r="Q32" s="45">
        <f t="shared" si="20"/>
        <v>0</v>
      </c>
    </row>
    <row r="33" spans="1:17" ht="12.75">
      <c r="A33" s="17" t="s">
        <v>51</v>
      </c>
      <c r="B33">
        <f>(20*B3)/4</f>
        <v>450</v>
      </c>
      <c r="C33">
        <f aca="true" t="shared" si="21" ref="C33:Q33">(20*C3)/4</f>
        <v>0</v>
      </c>
      <c r="D33">
        <f t="shared" si="21"/>
        <v>0</v>
      </c>
      <c r="E33">
        <f t="shared" si="21"/>
        <v>0</v>
      </c>
      <c r="F33">
        <f t="shared" si="21"/>
        <v>0</v>
      </c>
      <c r="G33">
        <f t="shared" si="21"/>
        <v>0</v>
      </c>
      <c r="H33">
        <f t="shared" si="21"/>
        <v>0</v>
      </c>
      <c r="I33">
        <f t="shared" si="21"/>
        <v>0</v>
      </c>
      <c r="J33">
        <f t="shared" si="21"/>
        <v>0</v>
      </c>
      <c r="K33">
        <f t="shared" si="21"/>
        <v>0</v>
      </c>
      <c r="L33">
        <f t="shared" si="21"/>
        <v>0</v>
      </c>
      <c r="M33">
        <f t="shared" si="21"/>
        <v>0</v>
      </c>
      <c r="N33">
        <f t="shared" si="21"/>
        <v>0</v>
      </c>
      <c r="O33">
        <f t="shared" si="21"/>
        <v>0</v>
      </c>
      <c r="P33">
        <f t="shared" si="21"/>
        <v>0</v>
      </c>
      <c r="Q33">
        <f t="shared" si="21"/>
        <v>0</v>
      </c>
    </row>
    <row r="34" spans="1:17" s="56" customFormat="1" ht="12">
      <c r="A34" s="55" t="s">
        <v>26</v>
      </c>
      <c r="B34" s="56">
        <f>B33*10</f>
        <v>4500</v>
      </c>
      <c r="C34" s="56">
        <f aca="true" t="shared" si="22" ref="C34:Q34">C33*10</f>
        <v>0</v>
      </c>
      <c r="D34" s="56">
        <f t="shared" si="22"/>
        <v>0</v>
      </c>
      <c r="E34" s="56">
        <f t="shared" si="22"/>
        <v>0</v>
      </c>
      <c r="F34" s="56">
        <f t="shared" si="22"/>
        <v>0</v>
      </c>
      <c r="G34" s="56">
        <f t="shared" si="22"/>
        <v>0</v>
      </c>
      <c r="H34" s="56">
        <f t="shared" si="22"/>
        <v>0</v>
      </c>
      <c r="I34" s="56">
        <f t="shared" si="22"/>
        <v>0</v>
      </c>
      <c r="J34" s="56">
        <f t="shared" si="22"/>
        <v>0</v>
      </c>
      <c r="K34" s="56">
        <f t="shared" si="22"/>
        <v>0</v>
      </c>
      <c r="L34" s="56">
        <f t="shared" si="22"/>
        <v>0</v>
      </c>
      <c r="M34" s="56">
        <f t="shared" si="22"/>
        <v>0</v>
      </c>
      <c r="N34" s="56">
        <f t="shared" si="22"/>
        <v>0</v>
      </c>
      <c r="O34" s="56">
        <f t="shared" si="22"/>
        <v>0</v>
      </c>
      <c r="P34" s="56">
        <f t="shared" si="22"/>
        <v>0</v>
      </c>
      <c r="Q34" s="56">
        <f t="shared" si="22"/>
        <v>0</v>
      </c>
    </row>
    <row r="35" spans="1:17" s="56" customFormat="1" ht="12">
      <c r="A35" s="57" t="s">
        <v>25</v>
      </c>
      <c r="B35" s="56">
        <f>B33*5</f>
        <v>2250</v>
      </c>
      <c r="C35" s="56">
        <f aca="true" t="shared" si="23" ref="C35:Q35">C33*5</f>
        <v>0</v>
      </c>
      <c r="D35" s="56">
        <f t="shared" si="23"/>
        <v>0</v>
      </c>
      <c r="E35" s="56">
        <f t="shared" si="23"/>
        <v>0</v>
      </c>
      <c r="F35" s="56">
        <f t="shared" si="23"/>
        <v>0</v>
      </c>
      <c r="G35" s="56">
        <f t="shared" si="23"/>
        <v>0</v>
      </c>
      <c r="H35" s="56">
        <f t="shared" si="23"/>
        <v>0</v>
      </c>
      <c r="I35" s="56">
        <f t="shared" si="23"/>
        <v>0</v>
      </c>
      <c r="J35" s="56">
        <f t="shared" si="23"/>
        <v>0</v>
      </c>
      <c r="K35" s="56">
        <f t="shared" si="23"/>
        <v>0</v>
      </c>
      <c r="L35" s="56">
        <f t="shared" si="23"/>
        <v>0</v>
      </c>
      <c r="M35" s="56">
        <f t="shared" si="23"/>
        <v>0</v>
      </c>
      <c r="N35" s="56">
        <f t="shared" si="23"/>
        <v>0</v>
      </c>
      <c r="O35" s="56">
        <f t="shared" si="23"/>
        <v>0</v>
      </c>
      <c r="P35" s="56">
        <f t="shared" si="23"/>
        <v>0</v>
      </c>
      <c r="Q35" s="56">
        <f t="shared" si="23"/>
        <v>0</v>
      </c>
    </row>
    <row r="36" spans="1:17" s="56" customFormat="1" ht="12">
      <c r="A36" s="57" t="s">
        <v>27</v>
      </c>
      <c r="B36" s="58">
        <f>B34/24</f>
        <v>187.5</v>
      </c>
      <c r="C36" s="58">
        <f aca="true" t="shared" si="24" ref="C36:Q36">C34/24</f>
        <v>0</v>
      </c>
      <c r="D36" s="58">
        <f t="shared" si="24"/>
        <v>0</v>
      </c>
      <c r="E36" s="58">
        <f t="shared" si="24"/>
        <v>0</v>
      </c>
      <c r="F36" s="58">
        <f t="shared" si="24"/>
        <v>0</v>
      </c>
      <c r="G36" s="58">
        <f t="shared" si="24"/>
        <v>0</v>
      </c>
      <c r="H36" s="58">
        <f t="shared" si="24"/>
        <v>0</v>
      </c>
      <c r="I36" s="58">
        <f t="shared" si="24"/>
        <v>0</v>
      </c>
      <c r="J36" s="58">
        <f t="shared" si="24"/>
        <v>0</v>
      </c>
      <c r="K36" s="58">
        <f t="shared" si="24"/>
        <v>0</v>
      </c>
      <c r="L36" s="58">
        <f t="shared" si="24"/>
        <v>0</v>
      </c>
      <c r="M36" s="58">
        <f t="shared" si="24"/>
        <v>0</v>
      </c>
      <c r="N36" s="58">
        <f t="shared" si="24"/>
        <v>0</v>
      </c>
      <c r="O36" s="58">
        <f t="shared" si="24"/>
        <v>0</v>
      </c>
      <c r="P36" s="58">
        <f t="shared" si="24"/>
        <v>0</v>
      </c>
      <c r="Q36" s="58">
        <f t="shared" si="24"/>
        <v>0</v>
      </c>
    </row>
    <row r="37" spans="1:17" s="56" customFormat="1" ht="12">
      <c r="A37" s="57" t="s">
        <v>28</v>
      </c>
      <c r="B37" s="58">
        <f>B35/24</f>
        <v>93.75</v>
      </c>
      <c r="C37" s="58">
        <f aca="true" t="shared" si="25" ref="C37:Q37">C35/24</f>
        <v>0</v>
      </c>
      <c r="D37" s="58">
        <f t="shared" si="25"/>
        <v>0</v>
      </c>
      <c r="E37" s="58">
        <f t="shared" si="25"/>
        <v>0</v>
      </c>
      <c r="F37" s="58">
        <f t="shared" si="25"/>
        <v>0</v>
      </c>
      <c r="G37" s="58">
        <f t="shared" si="25"/>
        <v>0</v>
      </c>
      <c r="H37" s="58">
        <f t="shared" si="25"/>
        <v>0</v>
      </c>
      <c r="I37" s="58">
        <f t="shared" si="25"/>
        <v>0</v>
      </c>
      <c r="J37" s="58">
        <f t="shared" si="25"/>
        <v>0</v>
      </c>
      <c r="K37" s="58">
        <f t="shared" si="25"/>
        <v>0</v>
      </c>
      <c r="L37" s="58">
        <f t="shared" si="25"/>
        <v>0</v>
      </c>
      <c r="M37" s="58">
        <f t="shared" si="25"/>
        <v>0</v>
      </c>
      <c r="N37" s="58">
        <f t="shared" si="25"/>
        <v>0</v>
      </c>
      <c r="O37" s="58">
        <f t="shared" si="25"/>
        <v>0</v>
      </c>
      <c r="P37" s="58">
        <f t="shared" si="25"/>
        <v>0</v>
      </c>
      <c r="Q37" s="58">
        <f t="shared" si="25"/>
        <v>0</v>
      </c>
    </row>
    <row r="38" s="35" customFormat="1" ht="12.75">
      <c r="A38" s="34" t="s">
        <v>30</v>
      </c>
    </row>
    <row r="39" spans="1:17" s="38" customFormat="1" ht="12.75">
      <c r="A39" s="36" t="s">
        <v>17</v>
      </c>
      <c r="B39" s="37">
        <f>1500*B7</f>
        <v>3098.613987735138</v>
      </c>
      <c r="C39" s="37">
        <f aca="true" t="shared" si="26" ref="C39:Q39">1500*C7</f>
        <v>0</v>
      </c>
      <c r="D39" s="37">
        <f t="shared" si="26"/>
        <v>0</v>
      </c>
      <c r="E39" s="37">
        <f t="shared" si="26"/>
        <v>0</v>
      </c>
      <c r="F39" s="37">
        <f t="shared" si="26"/>
        <v>0</v>
      </c>
      <c r="G39" s="37">
        <f t="shared" si="26"/>
        <v>0</v>
      </c>
      <c r="H39" s="37">
        <f t="shared" si="26"/>
        <v>0</v>
      </c>
      <c r="I39" s="37">
        <f t="shared" si="26"/>
        <v>0</v>
      </c>
      <c r="J39" s="37">
        <f t="shared" si="26"/>
        <v>0</v>
      </c>
      <c r="K39" s="37">
        <f t="shared" si="26"/>
        <v>0</v>
      </c>
      <c r="L39" s="37">
        <f t="shared" si="26"/>
        <v>0</v>
      </c>
      <c r="M39" s="37">
        <f t="shared" si="26"/>
        <v>0</v>
      </c>
      <c r="N39" s="37">
        <f t="shared" si="26"/>
        <v>0</v>
      </c>
      <c r="O39" s="37">
        <f t="shared" si="26"/>
        <v>0</v>
      </c>
      <c r="P39" s="37">
        <f t="shared" si="26"/>
        <v>0</v>
      </c>
      <c r="Q39" s="37">
        <f t="shared" si="26"/>
        <v>0</v>
      </c>
    </row>
    <row r="40" spans="1:17" s="38" customFormat="1" ht="12.75">
      <c r="A40" s="39" t="s">
        <v>18</v>
      </c>
      <c r="B40" s="37">
        <f>4000*B7</f>
        <v>8262.970633960367</v>
      </c>
      <c r="C40" s="37">
        <f aca="true" t="shared" si="27" ref="C40:Q40">4000*C7</f>
        <v>0</v>
      </c>
      <c r="D40" s="37">
        <f t="shared" si="27"/>
        <v>0</v>
      </c>
      <c r="E40" s="37">
        <f t="shared" si="27"/>
        <v>0</v>
      </c>
      <c r="F40" s="37">
        <f t="shared" si="27"/>
        <v>0</v>
      </c>
      <c r="G40" s="37">
        <f t="shared" si="27"/>
        <v>0</v>
      </c>
      <c r="H40" s="37">
        <f t="shared" si="27"/>
        <v>0</v>
      </c>
      <c r="I40" s="37">
        <f t="shared" si="27"/>
        <v>0</v>
      </c>
      <c r="J40" s="37">
        <f t="shared" si="27"/>
        <v>0</v>
      </c>
      <c r="K40" s="37">
        <f t="shared" si="27"/>
        <v>0</v>
      </c>
      <c r="L40" s="37">
        <f t="shared" si="27"/>
        <v>0</v>
      </c>
      <c r="M40" s="37">
        <f t="shared" si="27"/>
        <v>0</v>
      </c>
      <c r="N40" s="37">
        <f t="shared" si="27"/>
        <v>0</v>
      </c>
      <c r="O40" s="37">
        <f t="shared" si="27"/>
        <v>0</v>
      </c>
      <c r="P40" s="37">
        <f t="shared" si="27"/>
        <v>0</v>
      </c>
      <c r="Q40" s="37">
        <f t="shared" si="27"/>
        <v>0</v>
      </c>
    </row>
    <row r="41" spans="1:17" s="38" customFormat="1" ht="12.75">
      <c r="A41" s="40" t="s">
        <v>19</v>
      </c>
      <c r="B41" s="37">
        <f>B39+B40</f>
        <v>11361.584621695505</v>
      </c>
      <c r="C41" s="37">
        <f aca="true" t="shared" si="28" ref="C41:Q41">C39+C40</f>
        <v>0</v>
      </c>
      <c r="D41" s="37">
        <f t="shared" si="28"/>
        <v>0</v>
      </c>
      <c r="E41" s="37">
        <f t="shared" si="28"/>
        <v>0</v>
      </c>
      <c r="F41" s="37">
        <f t="shared" si="28"/>
        <v>0</v>
      </c>
      <c r="G41" s="37">
        <f t="shared" si="28"/>
        <v>0</v>
      </c>
      <c r="H41" s="37">
        <f t="shared" si="28"/>
        <v>0</v>
      </c>
      <c r="I41" s="37">
        <f t="shared" si="28"/>
        <v>0</v>
      </c>
      <c r="J41" s="37">
        <f t="shared" si="28"/>
        <v>0</v>
      </c>
      <c r="K41" s="37">
        <f t="shared" si="28"/>
        <v>0</v>
      </c>
      <c r="L41" s="37">
        <f t="shared" si="28"/>
        <v>0</v>
      </c>
      <c r="M41" s="37">
        <f t="shared" si="28"/>
        <v>0</v>
      </c>
      <c r="N41" s="37">
        <f t="shared" si="28"/>
        <v>0</v>
      </c>
      <c r="O41" s="37">
        <f t="shared" si="28"/>
        <v>0</v>
      </c>
      <c r="P41" s="37">
        <f t="shared" si="28"/>
        <v>0</v>
      </c>
      <c r="Q41" s="37">
        <f t="shared" si="28"/>
        <v>0</v>
      </c>
    </row>
    <row r="42" spans="1:17" s="38" customFormat="1" ht="12.75">
      <c r="A42" s="40" t="s">
        <v>20</v>
      </c>
      <c r="B42" s="37">
        <f>B41-B6</f>
        <v>2361.584621695505</v>
      </c>
      <c r="C42" s="37">
        <f aca="true" t="shared" si="29" ref="C42:Q42">C41-C6</f>
        <v>0</v>
      </c>
      <c r="D42" s="37">
        <f t="shared" si="29"/>
        <v>0</v>
      </c>
      <c r="E42" s="37">
        <f t="shared" si="29"/>
        <v>0</v>
      </c>
      <c r="F42" s="37">
        <f t="shared" si="29"/>
        <v>0</v>
      </c>
      <c r="G42" s="37">
        <f t="shared" si="29"/>
        <v>0</v>
      </c>
      <c r="H42" s="37">
        <f t="shared" si="29"/>
        <v>0</v>
      </c>
      <c r="I42" s="37">
        <f t="shared" si="29"/>
        <v>0</v>
      </c>
      <c r="J42" s="37">
        <f t="shared" si="29"/>
        <v>0</v>
      </c>
      <c r="K42" s="37">
        <f t="shared" si="29"/>
        <v>0</v>
      </c>
      <c r="L42" s="37">
        <f t="shared" si="29"/>
        <v>0</v>
      </c>
      <c r="M42" s="37">
        <f t="shared" si="29"/>
        <v>0</v>
      </c>
      <c r="N42" s="37">
        <f t="shared" si="29"/>
        <v>0</v>
      </c>
      <c r="O42" s="37">
        <f t="shared" si="29"/>
        <v>0</v>
      </c>
      <c r="P42" s="37">
        <f t="shared" si="29"/>
        <v>0</v>
      </c>
      <c r="Q42" s="37">
        <f t="shared" si="29"/>
        <v>0</v>
      </c>
    </row>
    <row r="43" spans="1:17" s="43" customFormat="1" ht="12.75">
      <c r="A43" s="41" t="s">
        <v>31</v>
      </c>
      <c r="B43" s="42">
        <f>(B42)/24</f>
        <v>98.39935923731271</v>
      </c>
      <c r="C43" s="42">
        <f aca="true" t="shared" si="30" ref="C43:Q43">(C42)/24</f>
        <v>0</v>
      </c>
      <c r="D43" s="42">
        <f t="shared" si="30"/>
        <v>0</v>
      </c>
      <c r="E43" s="42">
        <f t="shared" si="30"/>
        <v>0</v>
      </c>
      <c r="F43" s="42">
        <f t="shared" si="30"/>
        <v>0</v>
      </c>
      <c r="G43" s="42">
        <f t="shared" si="30"/>
        <v>0</v>
      </c>
      <c r="H43" s="42">
        <f t="shared" si="30"/>
        <v>0</v>
      </c>
      <c r="I43" s="42">
        <f t="shared" si="30"/>
        <v>0</v>
      </c>
      <c r="J43" s="42">
        <f t="shared" si="30"/>
        <v>0</v>
      </c>
      <c r="K43" s="42">
        <f t="shared" si="30"/>
        <v>0</v>
      </c>
      <c r="L43" s="42">
        <f t="shared" si="30"/>
        <v>0</v>
      </c>
      <c r="M43" s="42">
        <f t="shared" si="30"/>
        <v>0</v>
      </c>
      <c r="N43" s="42">
        <f t="shared" si="30"/>
        <v>0</v>
      </c>
      <c r="O43" s="42">
        <f t="shared" si="30"/>
        <v>0</v>
      </c>
      <c r="P43" s="42">
        <f t="shared" si="30"/>
        <v>0</v>
      </c>
      <c r="Q43" s="42">
        <f t="shared" si="30"/>
        <v>0</v>
      </c>
    </row>
    <row r="44" spans="1:17" ht="12.75">
      <c r="A44" s="17" t="s">
        <v>23</v>
      </c>
      <c r="B44">
        <f>1*B3</f>
        <v>90</v>
      </c>
      <c r="C44">
        <f aca="true" t="shared" si="31" ref="C44:Q44">1*C24</f>
        <v>0</v>
      </c>
      <c r="D44">
        <f t="shared" si="31"/>
        <v>0</v>
      </c>
      <c r="E44">
        <f t="shared" si="31"/>
        <v>0</v>
      </c>
      <c r="F44">
        <f t="shared" si="31"/>
        <v>0</v>
      </c>
      <c r="G44">
        <f t="shared" si="31"/>
        <v>0</v>
      </c>
      <c r="H44">
        <f t="shared" si="31"/>
        <v>0</v>
      </c>
      <c r="I44">
        <f t="shared" si="31"/>
        <v>0</v>
      </c>
      <c r="J44">
        <f t="shared" si="31"/>
        <v>0</v>
      </c>
      <c r="K44">
        <f t="shared" si="31"/>
        <v>0</v>
      </c>
      <c r="L44">
        <f t="shared" si="31"/>
        <v>0</v>
      </c>
      <c r="M44">
        <f t="shared" si="31"/>
        <v>0</v>
      </c>
      <c r="N44">
        <f t="shared" si="31"/>
        <v>0</v>
      </c>
      <c r="O44">
        <f t="shared" si="31"/>
        <v>0</v>
      </c>
      <c r="P44">
        <f t="shared" si="31"/>
        <v>0</v>
      </c>
      <c r="Q44">
        <f t="shared" si="31"/>
        <v>0</v>
      </c>
    </row>
    <row r="45" s="35" customFormat="1" ht="12.75">
      <c r="A45" s="34" t="s">
        <v>32</v>
      </c>
    </row>
    <row r="46" spans="1:17" s="38" customFormat="1" ht="12.75">
      <c r="A46" s="36" t="s">
        <v>33</v>
      </c>
      <c r="B46" s="37">
        <f>2300*B7</f>
        <v>4751.208114527211</v>
      </c>
      <c r="C46" s="37">
        <f aca="true" t="shared" si="32" ref="C46:Q46">2300*C7</f>
        <v>0</v>
      </c>
      <c r="D46" s="37">
        <f t="shared" si="32"/>
        <v>0</v>
      </c>
      <c r="E46" s="37">
        <f t="shared" si="32"/>
        <v>0</v>
      </c>
      <c r="F46" s="37">
        <f t="shared" si="32"/>
        <v>0</v>
      </c>
      <c r="G46" s="37">
        <f t="shared" si="32"/>
        <v>0</v>
      </c>
      <c r="H46" s="37">
        <f t="shared" si="32"/>
        <v>0</v>
      </c>
      <c r="I46" s="37">
        <f t="shared" si="32"/>
        <v>0</v>
      </c>
      <c r="J46" s="37">
        <f t="shared" si="32"/>
        <v>0</v>
      </c>
      <c r="K46" s="37">
        <f t="shared" si="32"/>
        <v>0</v>
      </c>
      <c r="L46" s="37">
        <f t="shared" si="32"/>
        <v>0</v>
      </c>
      <c r="M46" s="37">
        <f t="shared" si="32"/>
        <v>0</v>
      </c>
      <c r="N46" s="37">
        <f t="shared" si="32"/>
        <v>0</v>
      </c>
      <c r="O46" s="37">
        <f t="shared" si="32"/>
        <v>0</v>
      </c>
      <c r="P46" s="37">
        <f t="shared" si="32"/>
        <v>0</v>
      </c>
      <c r="Q46" s="37">
        <f t="shared" si="32"/>
        <v>0</v>
      </c>
    </row>
    <row r="47" spans="1:17" s="43" customFormat="1" ht="12.75">
      <c r="A47" s="41" t="s">
        <v>31</v>
      </c>
      <c r="B47" s="42">
        <f>(B46)/24</f>
        <v>197.96700477196714</v>
      </c>
      <c r="C47" s="42">
        <f aca="true" t="shared" si="33" ref="C47:Q47">(C46)/24</f>
        <v>0</v>
      </c>
      <c r="D47" s="42">
        <f t="shared" si="33"/>
        <v>0</v>
      </c>
      <c r="E47" s="42">
        <f t="shared" si="33"/>
        <v>0</v>
      </c>
      <c r="F47" s="42">
        <f t="shared" si="33"/>
        <v>0</v>
      </c>
      <c r="G47" s="42">
        <f t="shared" si="33"/>
        <v>0</v>
      </c>
      <c r="H47" s="42">
        <f t="shared" si="33"/>
        <v>0</v>
      </c>
      <c r="I47" s="42">
        <f t="shared" si="33"/>
        <v>0</v>
      </c>
      <c r="J47" s="42">
        <f t="shared" si="33"/>
        <v>0</v>
      </c>
      <c r="K47" s="42">
        <f t="shared" si="33"/>
        <v>0</v>
      </c>
      <c r="L47" s="42">
        <f t="shared" si="33"/>
        <v>0</v>
      </c>
      <c r="M47" s="42">
        <f t="shared" si="33"/>
        <v>0</v>
      </c>
      <c r="N47" s="42">
        <f t="shared" si="33"/>
        <v>0</v>
      </c>
      <c r="O47" s="42">
        <f t="shared" si="33"/>
        <v>0</v>
      </c>
      <c r="P47" s="42">
        <f t="shared" si="33"/>
        <v>0</v>
      </c>
      <c r="Q47" s="42">
        <f t="shared" si="33"/>
        <v>0</v>
      </c>
    </row>
    <row r="48" spans="1:17" ht="12.75">
      <c r="A48" s="17" t="s">
        <v>23</v>
      </c>
      <c r="B48">
        <f>1*B3</f>
        <v>90</v>
      </c>
      <c r="C48">
        <f aca="true" t="shared" si="34" ref="C48:Q48">1*C3</f>
        <v>0</v>
      </c>
      <c r="D48">
        <f t="shared" si="34"/>
        <v>0</v>
      </c>
      <c r="E48">
        <f t="shared" si="34"/>
        <v>0</v>
      </c>
      <c r="F48">
        <f t="shared" si="34"/>
        <v>0</v>
      </c>
      <c r="G48">
        <f t="shared" si="34"/>
        <v>0</v>
      </c>
      <c r="H48">
        <f t="shared" si="34"/>
        <v>0</v>
      </c>
      <c r="I48">
        <f t="shared" si="34"/>
        <v>0</v>
      </c>
      <c r="J48">
        <f t="shared" si="34"/>
        <v>0</v>
      </c>
      <c r="K48">
        <f t="shared" si="34"/>
        <v>0</v>
      </c>
      <c r="L48">
        <f t="shared" si="34"/>
        <v>0</v>
      </c>
      <c r="M48">
        <f t="shared" si="34"/>
        <v>0</v>
      </c>
      <c r="N48">
        <f t="shared" si="34"/>
        <v>0</v>
      </c>
      <c r="O48">
        <f t="shared" si="34"/>
        <v>0</v>
      </c>
      <c r="P48">
        <f t="shared" si="34"/>
        <v>0</v>
      </c>
      <c r="Q48">
        <f t="shared" si="34"/>
        <v>0</v>
      </c>
    </row>
    <row r="49" ht="13.5" thickBot="1"/>
    <row r="50" spans="2:7" ht="12.75">
      <c r="B50" s="50" t="s">
        <v>2</v>
      </c>
      <c r="C50" s="51" t="s">
        <v>38</v>
      </c>
      <c r="D50" s="51" t="s">
        <v>39</v>
      </c>
      <c r="E50" s="51" t="s">
        <v>40</v>
      </c>
      <c r="F50" s="51" t="s">
        <v>41</v>
      </c>
      <c r="G50" s="52" t="s">
        <v>42</v>
      </c>
    </row>
    <row r="51" spans="2:7" ht="12.75">
      <c r="B51" s="53" t="s">
        <v>34</v>
      </c>
      <c r="C51" s="46" t="s">
        <v>43</v>
      </c>
      <c r="D51" s="46">
        <v>60</v>
      </c>
      <c r="E51" s="46" t="s">
        <v>44</v>
      </c>
      <c r="F51" s="46">
        <v>11</v>
      </c>
      <c r="G51" s="47">
        <v>33</v>
      </c>
    </row>
    <row r="52" spans="2:7" ht="12.75">
      <c r="B52" s="53" t="s">
        <v>35</v>
      </c>
      <c r="C52" s="46" t="s">
        <v>45</v>
      </c>
      <c r="D52" s="46">
        <v>70</v>
      </c>
      <c r="E52" s="46" t="s">
        <v>46</v>
      </c>
      <c r="F52" s="46">
        <v>11</v>
      </c>
      <c r="G52" s="47">
        <v>33</v>
      </c>
    </row>
    <row r="53" spans="2:7" ht="12.75">
      <c r="B53" s="53" t="s">
        <v>36</v>
      </c>
      <c r="C53" s="46" t="s">
        <v>47</v>
      </c>
      <c r="D53" s="46">
        <v>80</v>
      </c>
      <c r="E53" s="46" t="s">
        <v>48</v>
      </c>
      <c r="F53" s="46">
        <v>11.5</v>
      </c>
      <c r="G53" s="47">
        <v>34.5</v>
      </c>
    </row>
    <row r="54" spans="2:7" ht="13.5" thickBot="1">
      <c r="B54" s="54" t="s">
        <v>37</v>
      </c>
      <c r="C54" s="48" t="s">
        <v>49</v>
      </c>
      <c r="D54" s="48">
        <v>90</v>
      </c>
      <c r="E54" s="48" t="s">
        <v>50</v>
      </c>
      <c r="F54" s="48">
        <v>12</v>
      </c>
      <c r="G54" s="49">
        <v>36</v>
      </c>
    </row>
  </sheetData>
  <sheetProtection sheet="1" objects="1" scenarios="1"/>
  <printOptions gridLines="1" horizontalCentered="1" verticalCentered="1"/>
  <pageMargins left="0.7874015748031497" right="0.7874015748031497" top="0.984251968503937" bottom="0.984251968503937" header="0.5118110236220472" footer="0.5118110236220472"/>
  <pageSetup horizontalDpi="180" verticalDpi="180" orientation="landscape" paperSize="9" r:id="rId1"/>
  <headerFooter alignWithMargins="0">
    <oddHeader>&amp;L&amp;F&amp;C&amp;A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patient.xls</dc:title>
  <dc:subject>programmes de réanimation</dc:subject>
  <dc:creator>Arnaud</dc:creator>
  <cp:keywords/>
  <dc:description>programmes de calcul utilisés dans le service brulés (hémodynamique, réa.initiale, bilan nutritionnel, bilan urinaire, calcémie corrigée, pousse seringue...)</dc:description>
  <cp:lastModifiedBy>Arnaud</cp:lastModifiedBy>
  <cp:lastPrinted>2011-01-20T15:22:45Z</cp:lastPrinted>
  <dcterms:created xsi:type="dcterms:W3CDTF">1997-11-21T14:31:01Z</dcterms:created>
  <dcterms:modified xsi:type="dcterms:W3CDTF">2014-01-08T09:25:58Z</dcterms:modified>
  <cp:category/>
  <cp:version/>
  <cp:contentType/>
  <cp:contentStatus/>
</cp:coreProperties>
</file>